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gabrielpolitano/Desktop/"/>
    </mc:Choice>
  </mc:AlternateContent>
  <xr:revisionPtr revIDLastSave="0" documentId="10_ncr:8100000_{3839B74F-95B9-304F-B114-57789FB4CF7B}" xr6:coauthVersionLast="34" xr6:coauthVersionMax="34" xr10:uidLastSave="{00000000-0000-0000-0000-000000000000}"/>
  <bookViews>
    <workbookView xWindow="0" yWindow="460" windowWidth="27320" windowHeight="13160" tabRatio="738" xr2:uid="{00000000-000D-0000-FFFF-FFFF00000000}"/>
  </bookViews>
  <sheets>
    <sheet name="INVESTIMENTO" sheetId="1" r:id="rId1"/>
    <sheet name="RESULTADOS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C6" i="5" s="1"/>
  <c r="H17" i="1"/>
  <c r="C4" i="5" s="1"/>
  <c r="U4" i="1"/>
  <c r="T5" i="1"/>
  <c r="U5" i="1"/>
  <c r="T6" i="1"/>
  <c r="T7" i="1"/>
  <c r="T8" i="1"/>
  <c r="T9" i="1"/>
  <c r="T10" i="1"/>
  <c r="T11" i="1"/>
  <c r="T12" i="1"/>
  <c r="T13" i="1"/>
  <c r="T14" i="1"/>
  <c r="H4" i="1"/>
  <c r="H5" i="1" s="1"/>
  <c r="P4" i="1"/>
  <c r="O5" i="1"/>
  <c r="D4" i="1"/>
  <c r="D5" i="1" s="1"/>
  <c r="D6" i="1" s="1"/>
  <c r="T4" i="1"/>
  <c r="O4" i="1"/>
  <c r="O6" i="1" l="1"/>
  <c r="U6" i="1"/>
  <c r="P5" i="1"/>
  <c r="U7" i="1"/>
  <c r="U8" i="1" s="1"/>
  <c r="U9" i="1" s="1"/>
  <c r="U10" i="1" s="1"/>
  <c r="U11" i="1" s="1"/>
  <c r="U12" i="1" s="1"/>
  <c r="U13" i="1" s="1"/>
  <c r="U14" i="1" s="1"/>
  <c r="U15" i="1"/>
  <c r="C3" i="5" s="1"/>
  <c r="D7" i="1"/>
  <c r="H6" i="1"/>
  <c r="H7" i="1" s="1"/>
  <c r="H8" i="1" s="1"/>
  <c r="H9" i="1" s="1"/>
  <c r="H10" i="1" s="1"/>
  <c r="H11" i="1" s="1"/>
  <c r="H12" i="1" s="1"/>
  <c r="H13" i="1" s="1"/>
  <c r="H14" i="1" s="1"/>
  <c r="O7" i="1"/>
  <c r="H19" i="1"/>
  <c r="C5" i="5" s="1"/>
  <c r="P6" i="1" l="1"/>
  <c r="P7" i="1" s="1"/>
  <c r="D14" i="1"/>
  <c r="B4" i="5" s="1"/>
  <c r="D18" i="1"/>
  <c r="B6" i="5" s="1"/>
  <c r="O8" i="1"/>
  <c r="D8" i="1"/>
  <c r="D9" i="1" s="1"/>
  <c r="D10" i="1" s="1"/>
  <c r="D11" i="1" s="1"/>
  <c r="D12" i="1"/>
  <c r="B2" i="5" s="1"/>
  <c r="H15" i="1"/>
  <c r="C2" i="5" s="1"/>
  <c r="P8" i="1" l="1"/>
  <c r="D16" i="1"/>
  <c r="B5" i="5" s="1"/>
  <c r="O9" i="1"/>
  <c r="P9" i="1" l="1"/>
  <c r="O11" i="1"/>
  <c r="O10" i="1"/>
  <c r="P10" i="1" l="1"/>
  <c r="P11" i="1" s="1"/>
  <c r="P12" i="1" s="1"/>
  <c r="B3" i="5" s="1"/>
</calcChain>
</file>

<file path=xl/sharedStrings.xml><?xml version="1.0" encoding="utf-8"?>
<sst xmlns="http://schemas.openxmlformats.org/spreadsheetml/2006/main" count="39" uniqueCount="15">
  <si>
    <t>Estratégia agressiva</t>
  </si>
  <si>
    <t>ANO</t>
  </si>
  <si>
    <t>Fluxo de Caixa Livre (FCL)</t>
  </si>
  <si>
    <t>Estratégia não agressiva</t>
  </si>
  <si>
    <t>TMA (ao ano)</t>
  </si>
  <si>
    <t>FCL acumulado</t>
  </si>
  <si>
    <t>Payback Simples</t>
  </si>
  <si>
    <t>VPL</t>
  </si>
  <si>
    <t>VP do FCL</t>
  </si>
  <si>
    <t>Payback Descontado</t>
  </si>
  <si>
    <t>PAYBACK SIMPLES</t>
  </si>
  <si>
    <t>PAYBACK DESCONTADO</t>
  </si>
  <si>
    <t>VPL anualizado</t>
  </si>
  <si>
    <t>TIR</t>
  </si>
  <si>
    <t>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</si>
</sst>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5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0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6" xfId="1" applyFont="1" applyBorder="1" applyAlignment="1">
      <alignment vertical="center"/>
    </xf>
    <xf numFmtId="165" fontId="4" fillId="4" borderId="4" xfId="1" applyFont="1" applyFill="1" applyBorder="1" applyAlignment="1">
      <alignment vertical="center"/>
    </xf>
    <xf numFmtId="165" fontId="4" fillId="4" borderId="6" xfId="1" applyFont="1" applyFill="1" applyBorder="1" applyAlignment="1">
      <alignment vertical="center"/>
    </xf>
    <xf numFmtId="165" fontId="4" fillId="4" borderId="12" xfId="1" applyFont="1" applyFill="1" applyBorder="1" applyAlignment="1">
      <alignment vertical="center"/>
    </xf>
    <xf numFmtId="165" fontId="4" fillId="4" borderId="13" xfId="1" applyFont="1" applyFill="1" applyBorder="1" applyAlignment="1">
      <alignment vertical="center"/>
    </xf>
    <xf numFmtId="165" fontId="4" fillId="4" borderId="12" xfId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10" fontId="0" fillId="5" borderId="25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left" vertical="center" indent="1"/>
    </xf>
    <xf numFmtId="0" fontId="8" fillId="3" borderId="20" xfId="0" applyFont="1" applyFill="1" applyBorder="1" applyAlignment="1">
      <alignment horizontal="left" vertical="center" indent="1"/>
    </xf>
    <xf numFmtId="166" fontId="9" fillId="0" borderId="29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4" fontId="9" fillId="0" borderId="29" xfId="3" applyFont="1" applyBorder="1" applyAlignment="1">
      <alignment horizontal="center" vertical="center"/>
    </xf>
    <xf numFmtId="164" fontId="9" fillId="0" borderId="1" xfId="3" applyFont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2" fillId="2" borderId="8" xfId="1" applyFont="1" applyFill="1" applyBorder="1" applyAlignment="1">
      <alignment horizontal="center" vertical="center" wrapText="1"/>
    </xf>
    <xf numFmtId="165" fontId="2" fillId="2" borderId="10" xfId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165" fontId="0" fillId="0" borderId="3" xfId="1" applyFont="1" applyBorder="1" applyAlignment="1" applyProtection="1">
      <alignment vertical="center"/>
      <protection locked="0"/>
    </xf>
  </cellXfs>
  <cellStyles count="10">
    <cellStyle name="Hiperlink" xfId="4" builtinId="8" hidden="1"/>
    <cellStyle name="Hiperlink" xfId="6" builtinId="8" hidden="1"/>
    <cellStyle name="Hiperlink" xfId="8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189771</xdr:colOff>
      <xdr:row>4</xdr:row>
      <xdr:rowOff>34415</xdr:rowOff>
    </xdr:from>
    <xdr:to>
      <xdr:col>11</xdr:col>
      <xdr:colOff>43794</xdr:colOff>
      <xdr:row>14</xdr:row>
      <xdr:rowOff>189768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DC7050FC-B5DE-F640-88F3-C1300687C416}"/>
            </a:ext>
          </a:extLst>
        </xdr:cNvPr>
        <xdr:cNvGrpSpPr/>
      </xdr:nvGrpSpPr>
      <xdr:grpSpPr>
        <a:xfrm>
          <a:off x="6028851" y="1494185"/>
          <a:ext cx="2423219" cy="2053054"/>
          <a:chOff x="6043449" y="1494185"/>
          <a:chExt cx="2423219" cy="2053054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1F451051-C254-B14C-AC6F-CF503E80122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6774" t="16394" r="16812" b="17846"/>
          <a:stretch/>
        </xdr:blipFill>
        <xdr:spPr>
          <a:xfrm>
            <a:off x="6476594" y="1494185"/>
            <a:ext cx="1643079" cy="1153983"/>
          </a:xfrm>
          <a:prstGeom prst="rect">
            <a:avLst/>
          </a:prstGeom>
        </xdr:spPr>
      </xdr:pic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81705D15-4CEA-9746-80EE-6D6BA97F9D42}"/>
              </a:ext>
            </a:extLst>
          </xdr:cNvPr>
          <xdr:cNvSpPr txBox="1"/>
        </xdr:nvSpPr>
        <xdr:spPr>
          <a:xfrm>
            <a:off x="6043449" y="2700572"/>
            <a:ext cx="2423219" cy="8466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/>
              <a:t>www.odontopediatriaead.com.br</a:t>
            </a:r>
          </a:p>
          <a:p>
            <a:pPr algn="ctr"/>
            <a:r>
              <a:rPr lang="pt-BR" sz="1100"/>
              <a:t>www.odontopediatriacampinas.com.br</a:t>
            </a:r>
          </a:p>
          <a:p>
            <a:pPr algn="ctr"/>
            <a:r>
              <a:rPr lang="pt-BR" sz="1100"/>
              <a:t>www.atelieoral.com.br</a:t>
            </a:r>
          </a:p>
        </xdr:txBody>
      </xdr:sp>
    </xdr:grpSp>
    <xdr:clientData/>
  </xdr:twoCellAnchor>
  <xdr:twoCellAnchor editAs="oneCell">
    <xdr:from>
      <xdr:col>9</xdr:col>
      <xdr:colOff>87585</xdr:colOff>
      <xdr:row>14</xdr:row>
      <xdr:rowOff>14599</xdr:rowOff>
    </xdr:from>
    <xdr:to>
      <xdr:col>10</xdr:col>
      <xdr:colOff>452527</xdr:colOff>
      <xdr:row>24</xdr:row>
      <xdr:rowOff>14598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E451DF2-93AC-3B43-BD08-2F6DE26DD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2413" y="3372070"/>
          <a:ext cx="1883103" cy="1883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254000</xdr:rowOff>
    </xdr:from>
    <xdr:to>
      <xdr:col>5</xdr:col>
      <xdr:colOff>1253067</xdr:colOff>
      <xdr:row>5</xdr:row>
      <xdr:rowOff>325854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304676B-7A9A-5B44-A724-5A723AD81DFF}"/>
            </a:ext>
          </a:extLst>
        </xdr:cNvPr>
        <xdr:cNvGrpSpPr/>
      </xdr:nvGrpSpPr>
      <xdr:grpSpPr>
        <a:xfrm>
          <a:off x="4580467" y="254000"/>
          <a:ext cx="3801533" cy="2053054"/>
          <a:chOff x="5912653" y="1494185"/>
          <a:chExt cx="3801533" cy="2053054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142733A0-A790-5749-9BCB-7A2F3D2AAAC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6774" t="16394" r="16812" b="17846"/>
          <a:stretch/>
        </xdr:blipFill>
        <xdr:spPr>
          <a:xfrm>
            <a:off x="6476594" y="1494185"/>
            <a:ext cx="1643079" cy="1153983"/>
          </a:xfrm>
          <a:prstGeom prst="rect">
            <a:avLst/>
          </a:prstGeom>
        </xdr:spPr>
      </xdr:pic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8871279F-2C36-1A4B-AD60-45A5DBD2B11D}"/>
              </a:ext>
            </a:extLst>
          </xdr:cNvPr>
          <xdr:cNvSpPr txBox="1"/>
        </xdr:nvSpPr>
        <xdr:spPr>
          <a:xfrm>
            <a:off x="5912653" y="2700572"/>
            <a:ext cx="3801533" cy="8466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100"/>
              <a:t>www.odontopediatriaead.com.br</a:t>
            </a:r>
          </a:p>
          <a:p>
            <a:pPr algn="ctr"/>
            <a:r>
              <a:rPr lang="pt-BR" sz="1100"/>
              <a:t>www.odontopediatriacampinas.com.br</a:t>
            </a:r>
          </a:p>
          <a:p>
            <a:pPr algn="ctr"/>
            <a:r>
              <a:rPr lang="pt-BR" sz="1100"/>
              <a:t>www.atelieoral.com.br</a:t>
            </a:r>
          </a:p>
        </xdr:txBody>
      </xdr:sp>
    </xdr:grpSp>
    <xdr:clientData/>
  </xdr:twoCellAnchor>
  <xdr:twoCellAnchor editAs="oneCell">
    <xdr:from>
      <xdr:col>4</xdr:col>
      <xdr:colOff>1481667</xdr:colOff>
      <xdr:row>0</xdr:row>
      <xdr:rowOff>232104</xdr:rowOff>
    </xdr:from>
    <xdr:to>
      <xdr:col>5</xdr:col>
      <xdr:colOff>872066</xdr:colOff>
      <xdr:row>3</xdr:row>
      <xdr:rowOff>122036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2180547-6BDD-1047-9722-99B0794FD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1867" y="232104"/>
          <a:ext cx="1109132" cy="110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1:U24"/>
  <sheetViews>
    <sheetView showGridLines="0" tabSelected="1" zoomScale="87" zoomScaleNormal="87" zoomScalePageLayoutView="200" workbookViewId="0">
      <selection activeCell="N4" sqref="N4:N10"/>
    </sheetView>
  </sheetViews>
  <sheetFormatPr baseColWidth="10" defaultColWidth="8.83203125" defaultRowHeight="15" x14ac:dyDescent="0.2"/>
  <cols>
    <col min="1" max="1" width="0.83203125" style="1" customWidth="1"/>
    <col min="2" max="2" width="7.1640625" style="1" customWidth="1"/>
    <col min="3" max="3" width="14.83203125" style="1" customWidth="1"/>
    <col min="4" max="4" width="15.1640625" style="1" customWidth="1"/>
    <col min="5" max="5" width="2.33203125" customWidth="1"/>
    <col min="6" max="6" width="7.83203125" style="1" customWidth="1"/>
    <col min="7" max="7" width="14.1640625" style="1" customWidth="1"/>
    <col min="8" max="8" width="14.5" style="1" customWidth="1"/>
    <col min="9" max="9" width="4.5" customWidth="1"/>
    <col min="10" max="10" width="19.83203125" bestFit="1" customWidth="1"/>
    <col min="11" max="11" width="9.33203125" customWidth="1"/>
    <col min="12" max="12" width="3.33203125" style="1" customWidth="1"/>
    <col min="13" max="13" width="7.1640625" style="1" customWidth="1"/>
    <col min="14" max="14" width="16" style="1" customWidth="1"/>
    <col min="15" max="15" width="16.5" style="1" customWidth="1"/>
    <col min="16" max="16" width="16.33203125" style="1" customWidth="1"/>
    <col min="17" max="17" width="2.1640625" customWidth="1"/>
    <col min="18" max="18" width="7.83203125" style="1" customWidth="1"/>
    <col min="19" max="19" width="15.83203125" style="1" customWidth="1"/>
    <col min="20" max="20" width="15.1640625" style="1" customWidth="1"/>
    <col min="21" max="21" width="17.5" style="1" customWidth="1"/>
    <col min="22" max="16384" width="8.83203125" style="1"/>
  </cols>
  <sheetData>
    <row r="1" spans="2:21" ht="31.5" customHeight="1" x14ac:dyDescent="0.2">
      <c r="B1" s="41" t="s">
        <v>10</v>
      </c>
      <c r="C1" s="42"/>
      <c r="D1" s="42"/>
      <c r="E1" s="42"/>
      <c r="F1" s="42"/>
      <c r="G1" s="42"/>
      <c r="H1" s="43"/>
      <c r="M1" s="41" t="s">
        <v>11</v>
      </c>
      <c r="N1" s="42"/>
      <c r="O1" s="42"/>
      <c r="P1" s="42"/>
      <c r="Q1" s="42"/>
      <c r="R1" s="42"/>
      <c r="S1" s="42"/>
      <c r="T1" s="42"/>
      <c r="U1" s="43"/>
    </row>
    <row r="2" spans="2:21" ht="33" customHeight="1" x14ac:dyDescent="0.2">
      <c r="B2" s="45" t="s">
        <v>0</v>
      </c>
      <c r="C2" s="46"/>
      <c r="D2" s="47"/>
      <c r="F2" s="45" t="s">
        <v>3</v>
      </c>
      <c r="G2" s="46"/>
      <c r="H2" s="47"/>
      <c r="M2" s="48" t="s">
        <v>0</v>
      </c>
      <c r="N2" s="49"/>
      <c r="O2" s="49"/>
      <c r="P2" s="50"/>
      <c r="R2" s="48" t="s">
        <v>3</v>
      </c>
      <c r="S2" s="49"/>
      <c r="T2" s="49"/>
      <c r="U2" s="50"/>
    </row>
    <row r="3" spans="2:21" s="2" customFormat="1" ht="36.75" customHeight="1" x14ac:dyDescent="0.2">
      <c r="B3" s="15" t="s">
        <v>1</v>
      </c>
      <c r="C3" s="16" t="s">
        <v>2</v>
      </c>
      <c r="D3" s="17" t="s">
        <v>5</v>
      </c>
      <c r="E3"/>
      <c r="F3" s="15" t="s">
        <v>1</v>
      </c>
      <c r="G3" s="16" t="s">
        <v>2</v>
      </c>
      <c r="H3" s="17" t="s">
        <v>5</v>
      </c>
      <c r="I3"/>
      <c r="J3" s="18" t="s">
        <v>4</v>
      </c>
      <c r="K3" s="19">
        <v>0.1</v>
      </c>
      <c r="M3" s="3" t="s">
        <v>1</v>
      </c>
      <c r="N3" s="4" t="s">
        <v>2</v>
      </c>
      <c r="O3" s="14" t="s">
        <v>8</v>
      </c>
      <c r="P3" s="5" t="s">
        <v>5</v>
      </c>
      <c r="Q3"/>
      <c r="R3" s="3" t="s">
        <v>1</v>
      </c>
      <c r="S3" s="4" t="s">
        <v>2</v>
      </c>
      <c r="T3" s="14" t="s">
        <v>8</v>
      </c>
      <c r="U3" s="5" t="s">
        <v>5</v>
      </c>
    </row>
    <row r="4" spans="2:21" x14ac:dyDescent="0.2">
      <c r="B4" s="6">
        <v>0</v>
      </c>
      <c r="C4" s="53">
        <v>-30000</v>
      </c>
      <c r="D4" s="10">
        <f>C4</f>
        <v>-30000</v>
      </c>
      <c r="F4" s="6">
        <v>0</v>
      </c>
      <c r="G4" s="53"/>
      <c r="H4" s="10">
        <f>G4</f>
        <v>0</v>
      </c>
      <c r="M4" s="6">
        <v>0</v>
      </c>
      <c r="N4" s="53">
        <v>-30000</v>
      </c>
      <c r="O4" s="12">
        <f t="shared" ref="O4:O11" si="0">PV($K$3,M4,,-N4)</f>
        <v>-30000</v>
      </c>
      <c r="P4" s="7">
        <f>N4</f>
        <v>-30000</v>
      </c>
      <c r="R4" s="6">
        <v>0</v>
      </c>
      <c r="S4" s="53"/>
      <c r="T4" s="12">
        <f t="shared" ref="T4:T14" si="1">PV($K$3,R4,,-S4)</f>
        <v>0</v>
      </c>
      <c r="U4" s="7">
        <f>S4</f>
        <v>0</v>
      </c>
    </row>
    <row r="5" spans="2:21" x14ac:dyDescent="0.2">
      <c r="B5" s="6">
        <v>1</v>
      </c>
      <c r="C5" s="53">
        <v>10000</v>
      </c>
      <c r="D5" s="10">
        <f>D4+C5</f>
        <v>-20000</v>
      </c>
      <c r="F5" s="6">
        <v>1</v>
      </c>
      <c r="G5" s="53"/>
      <c r="H5" s="10">
        <f>H4+G5</f>
        <v>0</v>
      </c>
      <c r="M5" s="6">
        <v>1</v>
      </c>
      <c r="N5" s="53">
        <v>10000</v>
      </c>
      <c r="O5" s="12">
        <f t="shared" si="0"/>
        <v>9090.9090909090901</v>
      </c>
      <c r="P5" s="7">
        <f>P4+O5</f>
        <v>-20909.090909090912</v>
      </c>
      <c r="R5" s="6">
        <v>1</v>
      </c>
      <c r="S5" s="53"/>
      <c r="T5" s="12">
        <f t="shared" si="1"/>
        <v>0</v>
      </c>
      <c r="U5" s="7">
        <f>U4+T5</f>
        <v>0</v>
      </c>
    </row>
    <row r="6" spans="2:21" x14ac:dyDescent="0.2">
      <c r="B6" s="6">
        <v>2</v>
      </c>
      <c r="C6" s="53">
        <v>10</v>
      </c>
      <c r="D6" s="10">
        <f>D5+C6</f>
        <v>-19990</v>
      </c>
      <c r="F6" s="6">
        <v>2</v>
      </c>
      <c r="G6" s="53"/>
      <c r="H6" s="10">
        <f t="shared" ref="H6:H14" si="2">H5+G6</f>
        <v>0</v>
      </c>
      <c r="M6" s="6">
        <v>2</v>
      </c>
      <c r="N6" s="53">
        <v>10</v>
      </c>
      <c r="O6" s="12">
        <f t="shared" si="0"/>
        <v>8.2644628099173545</v>
      </c>
      <c r="P6" s="7">
        <f t="shared" ref="P6:P11" si="3">P5+O6</f>
        <v>-20900.826446280993</v>
      </c>
      <c r="R6" s="6">
        <v>2</v>
      </c>
      <c r="S6" s="53"/>
      <c r="T6" s="12">
        <f t="shared" si="1"/>
        <v>0</v>
      </c>
      <c r="U6" s="7">
        <f>U5+T6</f>
        <v>0</v>
      </c>
    </row>
    <row r="7" spans="2:21" x14ac:dyDescent="0.2">
      <c r="B7" s="6">
        <v>3</v>
      </c>
      <c r="C7" s="53">
        <v>10000</v>
      </c>
      <c r="D7" s="10">
        <f t="shared" ref="D7:D11" si="4">D6+C7</f>
        <v>-9990</v>
      </c>
      <c r="F7" s="6">
        <v>3</v>
      </c>
      <c r="G7" s="53"/>
      <c r="H7" s="10">
        <f t="shared" si="2"/>
        <v>0</v>
      </c>
      <c r="M7" s="6">
        <v>3</v>
      </c>
      <c r="N7" s="53">
        <v>10000</v>
      </c>
      <c r="O7" s="12">
        <f t="shared" si="0"/>
        <v>7513.1480090157756</v>
      </c>
      <c r="P7" s="7">
        <f t="shared" si="3"/>
        <v>-13387.678437265218</v>
      </c>
      <c r="R7" s="6">
        <v>3</v>
      </c>
      <c r="S7" s="53"/>
      <c r="T7" s="12">
        <f t="shared" si="1"/>
        <v>0</v>
      </c>
      <c r="U7" s="7">
        <f t="shared" ref="U7:U14" si="5">U6+T7</f>
        <v>0</v>
      </c>
    </row>
    <row r="8" spans="2:21" x14ac:dyDescent="0.2">
      <c r="B8" s="6">
        <v>4</v>
      </c>
      <c r="C8" s="53">
        <v>10000</v>
      </c>
      <c r="D8" s="10">
        <f t="shared" si="4"/>
        <v>10</v>
      </c>
      <c r="F8" s="6">
        <v>4</v>
      </c>
      <c r="G8" s="53"/>
      <c r="H8" s="10">
        <f t="shared" si="2"/>
        <v>0</v>
      </c>
      <c r="M8" s="6">
        <v>4</v>
      </c>
      <c r="N8" s="53">
        <v>10000</v>
      </c>
      <c r="O8" s="12">
        <f t="shared" si="0"/>
        <v>6830.1345536507051</v>
      </c>
      <c r="P8" s="7">
        <f t="shared" si="3"/>
        <v>-6557.5438836145131</v>
      </c>
      <c r="R8" s="6">
        <v>4</v>
      </c>
      <c r="S8" s="53"/>
      <c r="T8" s="12">
        <f t="shared" si="1"/>
        <v>0</v>
      </c>
      <c r="U8" s="7">
        <f t="shared" si="5"/>
        <v>0</v>
      </c>
    </row>
    <row r="9" spans="2:21" x14ac:dyDescent="0.2">
      <c r="B9" s="6">
        <v>5</v>
      </c>
      <c r="C9" s="53">
        <v>10000</v>
      </c>
      <c r="D9" s="10">
        <f t="shared" si="4"/>
        <v>10010</v>
      </c>
      <c r="F9" s="6">
        <v>5</v>
      </c>
      <c r="G9" s="53"/>
      <c r="H9" s="10">
        <f t="shared" si="2"/>
        <v>0</v>
      </c>
      <c r="M9" s="6">
        <v>5</v>
      </c>
      <c r="N9" s="53">
        <v>10000</v>
      </c>
      <c r="O9" s="12">
        <f t="shared" si="0"/>
        <v>6209.2132305915493</v>
      </c>
      <c r="P9" s="7">
        <f t="shared" si="3"/>
        <v>-348.33065302296382</v>
      </c>
      <c r="R9" s="6">
        <v>5</v>
      </c>
      <c r="S9" s="53"/>
      <c r="T9" s="12">
        <f t="shared" si="1"/>
        <v>0</v>
      </c>
      <c r="U9" s="7">
        <f t="shared" si="5"/>
        <v>0</v>
      </c>
    </row>
    <row r="10" spans="2:21" x14ac:dyDescent="0.2">
      <c r="B10" s="6">
        <v>6</v>
      </c>
      <c r="C10" s="53">
        <v>10000</v>
      </c>
      <c r="D10" s="10">
        <f t="shared" si="4"/>
        <v>20010</v>
      </c>
      <c r="F10" s="6">
        <v>6</v>
      </c>
      <c r="G10" s="53"/>
      <c r="H10" s="10">
        <f t="shared" si="2"/>
        <v>0</v>
      </c>
      <c r="M10" s="6">
        <v>6</v>
      </c>
      <c r="N10" s="53">
        <v>10000</v>
      </c>
      <c r="O10" s="12">
        <f t="shared" si="0"/>
        <v>5644.7393005377717</v>
      </c>
      <c r="P10" s="7">
        <f t="shared" si="3"/>
        <v>5296.4086475148079</v>
      </c>
      <c r="R10" s="6">
        <v>6</v>
      </c>
      <c r="S10" s="53"/>
      <c r="T10" s="12">
        <f t="shared" si="1"/>
        <v>0</v>
      </c>
      <c r="U10" s="7">
        <f t="shared" si="5"/>
        <v>0</v>
      </c>
    </row>
    <row r="11" spans="2:21" x14ac:dyDescent="0.2">
      <c r="B11" s="8">
        <v>7</v>
      </c>
      <c r="C11" s="53"/>
      <c r="D11" s="11">
        <f t="shared" si="4"/>
        <v>20010</v>
      </c>
      <c r="F11" s="6">
        <v>7</v>
      </c>
      <c r="G11" s="53"/>
      <c r="H11" s="10">
        <f t="shared" si="2"/>
        <v>0</v>
      </c>
      <c r="M11" s="8">
        <v>7</v>
      </c>
      <c r="N11" s="53"/>
      <c r="O11" s="13">
        <f t="shared" si="0"/>
        <v>0</v>
      </c>
      <c r="P11" s="9">
        <f t="shared" si="3"/>
        <v>5296.4086475148079</v>
      </c>
      <c r="R11" s="6">
        <v>7</v>
      </c>
      <c r="S11" s="53"/>
      <c r="T11" s="12">
        <f t="shared" si="1"/>
        <v>0</v>
      </c>
      <c r="U11" s="7">
        <f t="shared" si="5"/>
        <v>0</v>
      </c>
    </row>
    <row r="12" spans="2:21" ht="15" customHeight="1" x14ac:dyDescent="0.2">
      <c r="C12" s="35" t="s">
        <v>6</v>
      </c>
      <c r="D12" s="37" t="str">
        <f>IF(OR(ROUND(-12*VLOOKUP(COUNTIF(D5:D11,"&lt;0"),$B$5:$D$11,3,FALSE)/VLOOKUP(COUNTIF(D5:D11,"&lt;0")+1,$B$5:$D$11,2,FALSE),0)=0,ROUND(-12*VLOOKUP(COUNTIF(D5:D11,"&lt;0"),$B$5:$D$11,3,FALSE)/VLOOKUP(COUNTIF(D5:D11,"&lt;0")+1,$B$5:$D$11,2,FALSE),0)=12),COUNTIF(D5:D11,"&lt;0")+ROUND(-12*VLOOKUP(COUNTIF(D5:D11,"&lt;0"),$B$5:$D$11,3,FALSE)/VLOOKUP(COUNTIF(D5:D11,"&lt;0")+1,$B$5:$D$11,2,FALSE),0)/12&amp;" anos",COUNTIF(D5:D11,"&lt;0")&amp;" anos e "&amp;ROUND(-12*VLOOKUP(COUNTIF(D5:D11,"&lt;0"),$B$5:$D$11,3,FALSE)/VLOOKUP(COUNTIF(D5:D11,"&lt;0")+1,$B$5:$D$11,2,FALSE),0)&amp;" meses")</f>
        <v>4 anos</v>
      </c>
      <c r="F12" s="6">
        <v>8</v>
      </c>
      <c r="G12" s="53"/>
      <c r="H12" s="10">
        <f t="shared" si="2"/>
        <v>0</v>
      </c>
      <c r="O12" s="35" t="s">
        <v>9</v>
      </c>
      <c r="P12" s="37" t="str">
        <f>IF(OR(ROUND(-12*VLOOKUP(COUNTIF(P5:P11,"&lt;0"),$M$5:$P$11,4,FALSE)/VLOOKUP(COUNTIF(P5:P11,"&lt;0")+1,$M$5:$P$11,3,FALSE),0)=0,ROUND(-12*VLOOKUP(COUNTIF(P5:P11,"&lt;0"),$M$5:$P$11,4,FALSE)/VLOOKUP(COUNTIF(P5:P11,"&lt;0")+1,$M$5:$P$11,3,FALSE),0)=12),COUNTIF(P5:P11,"&lt;0")+ROUND(-12*VLOOKUP(COUNTIF(P5:P11,"&lt;0"),$M$5:$P$11,4,FALSE)/VLOOKUP(COUNTIF(P5:P11,"&lt;0")+1,$M$5:$P$11,3,FALSE),0)/12&amp;" anos",COUNTIF(P5:P11,"&lt;0")&amp;" anos"&amp;ROUND(-12*VLOOKUP(COUNTIF(P5:P11,"&lt;0"),$M$5:$P$11,4,FALSE)/VLOOKUP(COUNTIF(P5:P11,"&lt;0")+1,$M$5:$P$11,3,FALSE),0)&amp;" meses")</f>
        <v>5 anos1 meses</v>
      </c>
      <c r="R12" s="6">
        <v>8</v>
      </c>
      <c r="S12" s="53"/>
      <c r="T12" s="12">
        <f t="shared" si="1"/>
        <v>0</v>
      </c>
      <c r="U12" s="7">
        <f t="shared" si="5"/>
        <v>0</v>
      </c>
    </row>
    <row r="13" spans="2:21" x14ac:dyDescent="0.2">
      <c r="C13" s="36"/>
      <c r="D13" s="38"/>
      <c r="F13" s="6">
        <v>9</v>
      </c>
      <c r="G13" s="53"/>
      <c r="H13" s="10">
        <f t="shared" si="2"/>
        <v>0</v>
      </c>
      <c r="O13" s="36"/>
      <c r="P13" s="38"/>
      <c r="R13" s="6">
        <v>9</v>
      </c>
      <c r="S13" s="53"/>
      <c r="T13" s="12">
        <f t="shared" si="1"/>
        <v>0</v>
      </c>
      <c r="U13" s="7">
        <f t="shared" si="5"/>
        <v>0</v>
      </c>
    </row>
    <row r="14" spans="2:21" x14ac:dyDescent="0.2">
      <c r="C14" s="35" t="s">
        <v>7</v>
      </c>
      <c r="D14" s="44">
        <f>C4+NPV(K3,C5:C11)</f>
        <v>5296.4086475148069</v>
      </c>
      <c r="F14" s="8">
        <v>10</v>
      </c>
      <c r="G14" s="53"/>
      <c r="H14" s="11">
        <f t="shared" si="2"/>
        <v>0</v>
      </c>
      <c r="R14" s="8">
        <v>10</v>
      </c>
      <c r="S14" s="53"/>
      <c r="T14" s="13">
        <f t="shared" si="1"/>
        <v>0</v>
      </c>
      <c r="U14" s="9">
        <f t="shared" si="5"/>
        <v>0</v>
      </c>
    </row>
    <row r="15" spans="2:21" ht="15" customHeight="1" x14ac:dyDescent="0.2">
      <c r="C15" s="36"/>
      <c r="D15" s="38"/>
      <c r="G15" s="35" t="s">
        <v>6</v>
      </c>
      <c r="H15" s="37" t="e">
        <f>IF(OR(ROUND(-12*VLOOKUP(COUNTIF(H5:H14,"&lt;0"),$F$5:$H$14,3,FALSE)/VLOOKUP(COUNTIF(H5:H14,"&lt;0")+1,$F$5:$H$14,2,FALSE),0)=0,ROUND(-12*VLOOKUP(COUNTIF(H5:H14,"&lt;0"),$F$5:$H$14,3,FALSE)/VLOOKUP(COUNTIF(H5:H14,"&lt;0")+1,$F$5:$H$14,2,FALSE),0)=12),COUNTIF(H5:H14,"&lt;0")+ROUND(-12*VLOOKUP(COUNTIF(H5:H14,"&lt;0"),$F$5:$H$14,3,FALSE)/VLOOKUP(COUNTIF(H5:H14,"&lt;0")+1,$F$5:$H$14,2,FALSE),0)/12&amp;" anos",COUNTIF(H5:H14,"&lt;0")&amp;" anos e "&amp;ROUND(-12*VLOOKUP(COUNTIF(H5:H14,"&lt;0"),$F$5:$H$14,3,FALSE)/VLOOKUP(COUNTIF(H5:H14,"&lt;0")+1,$F$5:$H$14,2,FALSE),0)&amp;" meses")</f>
        <v>#N/A</v>
      </c>
      <c r="T15" s="35" t="s">
        <v>9</v>
      </c>
      <c r="U15" s="37" t="e">
        <f>IF(OR(ROUND(-12*VLOOKUP(COUNTIF(U5:U14,"&lt;0"),$R$5:$U$14,4,FALSE)/VLOOKUP(COUNTIF(U5:U14,"&lt;0")+1,$R$5:$U$14,3,FALSE),0)=0,ROUND(-12*VLOOKUP(COUNTIF(U5:U14,"&lt;0"),$R$5:$U$14,4,FALSE)/VLOOKUP(COUNTIF(U5:U14,"&lt;0")+1,$R$5:$U$14,3,FALSE),0)=12),COUNTIF(U5:U14,"&lt;0")+ROUND(-12*VLOOKUP(COUNTIF(U5:U14,"&lt;0"),$R$5:$U$14,4,FALSE)/VLOOKUP(COUNTIF(U5:U14,"&lt;0")+1,$R$5:$U$14,3,FALSE),0)/12&amp;" anos",COUNTIF(U5:U14,"&lt;0")&amp;" anos e "&amp;ROUND(-12*VLOOKUP(COUNTIF(U5:U14,"&lt;0"),$R$5:$U$14,4,FALSE)/VLOOKUP(COUNTIF(U5:U14,"&lt;0")+1,$R$5:$U$14,3,FALSE),0)&amp;" meses")</f>
        <v>#N/A</v>
      </c>
    </row>
    <row r="16" spans="2:21" ht="15.75" customHeight="1" x14ac:dyDescent="0.2">
      <c r="C16" s="35" t="s">
        <v>12</v>
      </c>
      <c r="D16" s="39">
        <f>PMT(K3,B11,-D14)</f>
        <v>1087.9114648613352</v>
      </c>
      <c r="G16" s="36"/>
      <c r="H16" s="38"/>
      <c r="T16" s="36"/>
      <c r="U16" s="38"/>
    </row>
    <row r="17" spans="3:8" x14ac:dyDescent="0.2">
      <c r="C17" s="36"/>
      <c r="D17" s="40"/>
      <c r="G17" s="35" t="s">
        <v>7</v>
      </c>
      <c r="H17" s="44">
        <f>G4+NPV(K3,G5:G14)</f>
        <v>0</v>
      </c>
    </row>
    <row r="18" spans="3:8" x14ac:dyDescent="0.2">
      <c r="C18" s="35" t="s">
        <v>13</v>
      </c>
      <c r="D18" s="51">
        <f>IRR(C4:C11)</f>
        <v>0.15330194400479447</v>
      </c>
      <c r="G18" s="36"/>
      <c r="H18" s="38"/>
    </row>
    <row r="19" spans="3:8" x14ac:dyDescent="0.2">
      <c r="C19" s="36"/>
      <c r="D19" s="52"/>
      <c r="G19" s="35" t="s">
        <v>12</v>
      </c>
      <c r="H19" s="39">
        <f>PMT(K3,F14,-H17)</f>
        <v>0</v>
      </c>
    </row>
    <row r="20" spans="3:8" x14ac:dyDescent="0.2">
      <c r="C20" s="34"/>
      <c r="D20" s="34"/>
      <c r="G20" s="36"/>
      <c r="H20" s="40"/>
    </row>
    <row r="21" spans="3:8" x14ac:dyDescent="0.2">
      <c r="C21" s="34"/>
      <c r="D21" s="34"/>
      <c r="G21" s="35" t="s">
        <v>13</v>
      </c>
      <c r="H21" s="51" t="e">
        <f>IRR(G4:G14)</f>
        <v>#NUM!</v>
      </c>
    </row>
    <row r="22" spans="3:8" x14ac:dyDescent="0.2">
      <c r="G22" s="36"/>
      <c r="H22" s="52"/>
    </row>
    <row r="23" spans="3:8" ht="14.25" customHeight="1" x14ac:dyDescent="0.2">
      <c r="G23" s="34"/>
      <c r="H23" s="34"/>
    </row>
    <row r="24" spans="3:8" x14ac:dyDescent="0.2">
      <c r="G24" s="34"/>
      <c r="H24" s="34"/>
    </row>
  </sheetData>
  <sheetProtection algorithmName="SHA-512" hashValue="noGxtRsBlCpKDTOV7LkP9DhdKJ5+9NNKmzRPojoJztKg42vfnNXSJqSGUzjkpLt5DNyiCzsTNa8iYKBavgcjQQ==" saltValue="dgl/25P/pmBP+rUDIcqICw==" spinCount="100000" sheet="1" objects="1" scenarios="1" selectLockedCells="1"/>
  <mergeCells count="30">
    <mergeCell ref="C18:C19"/>
    <mergeCell ref="D18:D19"/>
    <mergeCell ref="G21:G22"/>
    <mergeCell ref="H21:H22"/>
    <mergeCell ref="F2:H2"/>
    <mergeCell ref="C20:C21"/>
    <mergeCell ref="D20:D21"/>
    <mergeCell ref="B1:H1"/>
    <mergeCell ref="M1:U1"/>
    <mergeCell ref="C14:C15"/>
    <mergeCell ref="D14:D15"/>
    <mergeCell ref="G17:G18"/>
    <mergeCell ref="H17:H18"/>
    <mergeCell ref="C16:C17"/>
    <mergeCell ref="D16:D17"/>
    <mergeCell ref="C12:C13"/>
    <mergeCell ref="D12:D13"/>
    <mergeCell ref="G15:G16"/>
    <mergeCell ref="H15:H16"/>
    <mergeCell ref="B2:D2"/>
    <mergeCell ref="M2:P2"/>
    <mergeCell ref="R2:U2"/>
    <mergeCell ref="U15:U16"/>
    <mergeCell ref="G23:G24"/>
    <mergeCell ref="H23:H24"/>
    <mergeCell ref="O12:O13"/>
    <mergeCell ref="P12:P13"/>
    <mergeCell ref="T15:T16"/>
    <mergeCell ref="G19:G20"/>
    <mergeCell ref="H19:H20"/>
  </mergeCells>
  <pageMargins left="0.511811024" right="0.511811024" top="0.78740157499999996" bottom="0.78740157499999996" header="0.31496062000000002" footer="0.31496062000000002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G7"/>
  <sheetViews>
    <sheetView showGridLines="0" zoomScale="150" workbookViewId="0">
      <selection activeCell="D2" sqref="D2"/>
    </sheetView>
  </sheetViews>
  <sheetFormatPr baseColWidth="10" defaultColWidth="8.83203125" defaultRowHeight="15" x14ac:dyDescent="0.2"/>
  <cols>
    <col min="1" max="1" width="25.83203125" style="1" customWidth="1"/>
    <col min="2" max="2" width="16.5" style="1" customWidth="1"/>
    <col min="3" max="3" width="16.6640625" style="1" customWidth="1"/>
    <col min="4" max="4" width="11.83203125" style="1" customWidth="1"/>
    <col min="5" max="5" width="22.5" style="1" bestFit="1" customWidth="1"/>
    <col min="6" max="6" width="22" style="1" customWidth="1"/>
    <col min="7" max="7" width="20.6640625" style="1" customWidth="1"/>
    <col min="8" max="16384" width="8.83203125" style="1"/>
  </cols>
  <sheetData>
    <row r="1" spans="1:7" s="20" customFormat="1" ht="36.75" customHeight="1" x14ac:dyDescent="0.2">
      <c r="A1" s="29" t="s">
        <v>14</v>
      </c>
      <c r="B1" s="21" t="s">
        <v>0</v>
      </c>
      <c r="C1" s="22" t="s">
        <v>3</v>
      </c>
      <c r="E1"/>
      <c r="F1"/>
      <c r="G1"/>
    </row>
    <row r="2" spans="1:7" ht="30" customHeight="1" x14ac:dyDescent="0.2">
      <c r="A2" s="23" t="s">
        <v>6</v>
      </c>
      <c r="B2" s="30" t="str">
        <f>INVESTIMENTO!D12</f>
        <v>4 anos</v>
      </c>
      <c r="C2" s="31" t="e">
        <f>INVESTIMENTO!H15</f>
        <v>#N/A</v>
      </c>
      <c r="E2"/>
      <c r="F2"/>
      <c r="G2"/>
    </row>
    <row r="3" spans="1:7" ht="30" customHeight="1" x14ac:dyDescent="0.2">
      <c r="A3" s="24" t="s">
        <v>9</v>
      </c>
      <c r="B3" s="32" t="str">
        <f>INVESTIMENTO!P12</f>
        <v>5 anos1 meses</v>
      </c>
      <c r="C3" s="33" t="e">
        <f>INVESTIMENTO!U15</f>
        <v>#N/A</v>
      </c>
      <c r="E3"/>
      <c r="F3"/>
      <c r="G3"/>
    </row>
    <row r="4" spans="1:7" ht="30" customHeight="1" x14ac:dyDescent="0.2">
      <c r="A4" s="24" t="s">
        <v>7</v>
      </c>
      <c r="B4" s="27">
        <f>INVESTIMENTO!D14</f>
        <v>5296.4086475148069</v>
      </c>
      <c r="C4" s="28">
        <f>INVESTIMENTO!H17</f>
        <v>0</v>
      </c>
      <c r="E4"/>
      <c r="F4"/>
      <c r="G4"/>
    </row>
    <row r="5" spans="1:7" ht="30" customHeight="1" x14ac:dyDescent="0.2">
      <c r="A5" s="24" t="s">
        <v>12</v>
      </c>
      <c r="B5" s="27">
        <f>INVESTIMENTO!D16</f>
        <v>1087.9114648613352</v>
      </c>
      <c r="C5" s="28">
        <f>INVESTIMENTO!H19</f>
        <v>0</v>
      </c>
      <c r="E5"/>
      <c r="F5"/>
      <c r="G5"/>
    </row>
    <row r="6" spans="1:7" ht="30" customHeight="1" x14ac:dyDescent="0.2">
      <c r="A6" s="24" t="s">
        <v>13</v>
      </c>
      <c r="B6" s="25">
        <f>INVESTIMENTO!D18</f>
        <v>0.15330194400479447</v>
      </c>
      <c r="C6" s="26" t="e">
        <f>INVESTIMENTO!H21</f>
        <v>#NUM!</v>
      </c>
      <c r="E6"/>
      <c r="F6"/>
      <c r="G6"/>
    </row>
    <row r="7" spans="1:7" ht="30" customHeight="1" x14ac:dyDescent="0.2">
      <c r="A7"/>
      <c r="B7"/>
      <c r="C7"/>
      <c r="E7"/>
      <c r="F7"/>
      <c r="G7"/>
    </row>
  </sheetData>
  <sheetProtection algorithmName="SHA-512" hashValue="nxtz/QxK50PSPaZCxNQEFgHbjNvDuKzE//K4JtfOb60yR6rtIGxnv1kAf67kwS9isKCoY94Ac5DBecTaYbzgxw==" saltValue="WCE6lKo8ORgKC3NwwduPZQ==" spinCount="100000" sheet="1" objects="1" scenarios="1" selectLockedCells="1"/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INVESTIMENTO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Gabriel Kids | Ateliê Oral</cp:lastModifiedBy>
  <dcterms:created xsi:type="dcterms:W3CDTF">2018-09-01T17:56:51Z</dcterms:created>
  <dcterms:modified xsi:type="dcterms:W3CDTF">2019-04-28T19:30:55Z</dcterms:modified>
</cp:coreProperties>
</file>